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5920" yWindow="0" windowWidth="25600" windowHeight="16060" tabRatio="500"/>
  </bookViews>
  <sheets>
    <sheet name="Rice PHL calculator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" i="1" l="1"/>
  <c r="U3" i="1"/>
  <c r="E8" i="1"/>
  <c r="G8" i="1"/>
  <c r="M8" i="1"/>
  <c r="N8" i="1"/>
  <c r="O8" i="1"/>
  <c r="Q8" i="1"/>
  <c r="R8" i="1"/>
  <c r="M3" i="1"/>
  <c r="L3" i="1"/>
  <c r="L8" i="1"/>
  <c r="I8" i="1"/>
  <c r="E3" i="1"/>
  <c r="G3" i="1"/>
  <c r="I3" i="1"/>
  <c r="N3" i="1"/>
  <c r="O3" i="1"/>
  <c r="Q3" i="1"/>
  <c r="R3" i="1"/>
</calcChain>
</file>

<file path=xl/sharedStrings.xml><?xml version="1.0" encoding="utf-8"?>
<sst xmlns="http://schemas.openxmlformats.org/spreadsheetml/2006/main" count="43" uniqueCount="28">
  <si>
    <r>
      <rPr>
        <b/>
        <sz val="10"/>
        <rFont val="Arial"/>
        <charset val="204"/>
      </rPr>
      <t>Country</t>
    </r>
  </si>
  <si>
    <r>
      <rPr>
        <b/>
        <sz val="10"/>
        <rFont val="Arial"/>
        <charset val="204"/>
      </rPr>
      <t>Year</t>
    </r>
  </si>
  <si>
    <t>Paddy production (Value X1000 tons)</t>
  </si>
  <si>
    <t>PGLtrad x1000</t>
  </si>
  <si>
    <t>Ave Paddy Price/ton</t>
  </si>
  <si>
    <t>Paddy monetary loss $</t>
  </si>
  <si>
    <t>Milled rice production (Value X1000 tons)</t>
  </si>
  <si>
    <t>Milling recovery</t>
  </si>
  <si>
    <t>GQL ($/kg)</t>
  </si>
  <si>
    <t>GQL ($/ton)</t>
  </si>
  <si>
    <t>Monetary value quality loss $</t>
  </si>
  <si>
    <t>Total loss ($)</t>
  </si>
  <si>
    <t xml:space="preserve">Weight of  PGL paddy when milled (Value X 1000 tons) </t>
  </si>
  <si>
    <t>Expected total milled rice (Value x 1000 ton)</t>
  </si>
  <si>
    <t>Average price of milled imported nonparboiled rice $/ton</t>
  </si>
  <si>
    <t>Expected value of total milled rice $</t>
  </si>
  <si>
    <t>%PHL</t>
  </si>
  <si>
    <t>BENIN</t>
  </si>
  <si>
    <t>Baseline</t>
  </si>
  <si>
    <t>Country</t>
  </si>
  <si>
    <t>Year</t>
  </si>
  <si>
    <t>After intervention</t>
  </si>
  <si>
    <t>PGLtrad (%)</t>
  </si>
  <si>
    <t>PGLres x1000</t>
  </si>
  <si>
    <t>PGLres (%)</t>
  </si>
  <si>
    <t>% of farmers using improved technologies along the entire value-chain</t>
  </si>
  <si>
    <t>Expected % PHLtrad in 2016</t>
  </si>
  <si>
    <t>Progess toward reducing PHL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</si>
</sst>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charset val="204"/>
    </font>
    <font>
      <sz val="10"/>
      <name val="Arial"/>
      <charset val="204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/>
    <xf numFmtId="0" fontId="3" fillId="0" borderId="0" xfId="0" applyFont="1" applyAlignment="1">
      <alignment wrapText="1"/>
    </xf>
    <xf numFmtId="0" fontId="0" fillId="2" borderId="0" xfId="0" applyFill="1"/>
    <xf numFmtId="0" fontId="0" fillId="2" borderId="0" xfId="0" applyFill="1" applyBorder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Alignment="1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C16" sqref="C16"/>
    </sheetView>
  </sheetViews>
  <sheetFormatPr baseColWidth="10" defaultRowHeight="15" x14ac:dyDescent="0"/>
  <cols>
    <col min="5" max="5" width="10.83203125" style="6"/>
    <col min="7" max="7" width="10.83203125" style="6"/>
    <col min="9" max="9" width="10.83203125" style="6"/>
    <col min="12" max="14" width="10.83203125" style="6"/>
    <col min="15" max="15" width="12.33203125" style="6" customWidth="1"/>
    <col min="16" max="16" width="17.33203125" customWidth="1"/>
    <col min="17" max="18" width="10.83203125" style="6"/>
    <col min="19" max="19" width="13.33203125" style="6" customWidth="1"/>
    <col min="20" max="20" width="13.6640625" style="6" customWidth="1"/>
    <col min="21" max="21" width="15.1640625" style="6" customWidth="1"/>
  </cols>
  <sheetData>
    <row r="1" spans="1:21">
      <c r="A1" s="10" t="s">
        <v>18</v>
      </c>
      <c r="B1" s="10"/>
      <c r="C1" s="10"/>
    </row>
    <row r="2" spans="1:21" ht="105">
      <c r="A2" s="1" t="s">
        <v>0</v>
      </c>
      <c r="B2" s="1" t="s">
        <v>1</v>
      </c>
      <c r="C2" s="2" t="s">
        <v>2</v>
      </c>
      <c r="D2" s="2" t="s">
        <v>22</v>
      </c>
      <c r="E2" s="7" t="s">
        <v>3</v>
      </c>
      <c r="F2" s="2" t="s">
        <v>4</v>
      </c>
      <c r="G2" s="7" t="s">
        <v>5</v>
      </c>
      <c r="H2" s="3" t="s">
        <v>6</v>
      </c>
      <c r="I2" s="9" t="s">
        <v>7</v>
      </c>
      <c r="J2" s="2" t="s">
        <v>8</v>
      </c>
      <c r="K2" s="2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2" t="s">
        <v>14</v>
      </c>
      <c r="Q2" s="7" t="s">
        <v>15</v>
      </c>
      <c r="R2" s="7" t="s">
        <v>16</v>
      </c>
      <c r="S2" s="7" t="s">
        <v>25</v>
      </c>
      <c r="T2" s="7" t="s">
        <v>26</v>
      </c>
      <c r="U2" s="7" t="s">
        <v>27</v>
      </c>
    </row>
    <row r="3" spans="1:21">
      <c r="A3" t="s">
        <v>17</v>
      </c>
      <c r="B3">
        <v>2015</v>
      </c>
      <c r="C3">
        <v>236</v>
      </c>
      <c r="D3">
        <v>32.479999999999997</v>
      </c>
      <c r="E3" s="6">
        <f t="shared" ref="E3" si="0">(D3/100)*C3</f>
        <v>76.652799999999999</v>
      </c>
      <c r="F3">
        <v>305.60000000000002</v>
      </c>
      <c r="G3" s="6">
        <f t="shared" ref="G3" si="1">F3*1000*E3</f>
        <v>23425095.68</v>
      </c>
      <c r="H3">
        <v>151</v>
      </c>
      <c r="I3" s="6">
        <f>H3/C3</f>
        <v>0.63983050847457623</v>
      </c>
      <c r="J3">
        <v>1.9E-2</v>
      </c>
      <c r="K3">
        <v>19</v>
      </c>
      <c r="L3" s="6">
        <f>K3*1000*H3</f>
        <v>2869000</v>
      </c>
      <c r="M3" s="6">
        <f>G3+L3</f>
        <v>26294095.68</v>
      </c>
      <c r="N3" s="6">
        <f t="shared" ref="N3" si="2">E3*I3</f>
        <v>49.044799999999995</v>
      </c>
      <c r="O3" s="6">
        <f>H3+N3</f>
        <v>200.04480000000001</v>
      </c>
      <c r="P3">
        <v>981</v>
      </c>
      <c r="Q3" s="6">
        <f>O3*P3*1000</f>
        <v>196243948.80000001</v>
      </c>
      <c r="R3" s="6">
        <f>(M3*100)/Q3</f>
        <v>13.398678451378572</v>
      </c>
      <c r="S3" s="6">
        <v>5</v>
      </c>
      <c r="T3" s="6">
        <f>(R3-R8)-(S3/100)*(R3-R8)</f>
        <v>10.526205013432168</v>
      </c>
      <c r="U3" s="6">
        <f>R3-(T3+R8)</f>
        <v>0.55401079018064081</v>
      </c>
    </row>
    <row r="6" spans="1:21">
      <c r="A6" s="10" t="s">
        <v>21</v>
      </c>
      <c r="B6" s="10"/>
      <c r="C6" s="10"/>
    </row>
    <row r="7" spans="1:21" ht="61">
      <c r="A7" s="4" t="s">
        <v>19</v>
      </c>
      <c r="B7" s="4" t="s">
        <v>20</v>
      </c>
      <c r="C7" s="5" t="s">
        <v>2</v>
      </c>
      <c r="D7" s="5" t="s">
        <v>24</v>
      </c>
      <c r="E7" s="8" t="s">
        <v>23</v>
      </c>
      <c r="F7" s="5" t="s">
        <v>4</v>
      </c>
      <c r="G7" s="8" t="s">
        <v>5</v>
      </c>
      <c r="H7" s="5" t="s">
        <v>6</v>
      </c>
      <c r="I7" s="8" t="s">
        <v>7</v>
      </c>
      <c r="J7" s="5" t="s">
        <v>8</v>
      </c>
      <c r="K7" s="5" t="s">
        <v>9</v>
      </c>
      <c r="L7" s="8" t="s">
        <v>10</v>
      </c>
      <c r="M7" s="8" t="s">
        <v>11</v>
      </c>
      <c r="N7" s="8" t="s">
        <v>12</v>
      </c>
      <c r="O7" s="8" t="s">
        <v>13</v>
      </c>
      <c r="P7" s="5" t="s">
        <v>14</v>
      </c>
      <c r="Q7" s="8" t="s">
        <v>15</v>
      </c>
      <c r="R7" s="8" t="s">
        <v>16</v>
      </c>
      <c r="S7" s="8"/>
      <c r="T7" s="8"/>
      <c r="U7" s="8"/>
    </row>
    <row r="8" spans="1:21">
      <c r="A8" t="s">
        <v>17</v>
      </c>
      <c r="B8">
        <v>2015</v>
      </c>
      <c r="C8">
        <v>236</v>
      </c>
      <c r="D8">
        <v>5</v>
      </c>
      <c r="E8" s="6">
        <f t="shared" ref="E8" si="3">(D8/100)*C8</f>
        <v>11.8</v>
      </c>
      <c r="F8">
        <v>305.60000000000002</v>
      </c>
      <c r="G8" s="6">
        <f t="shared" ref="G8" si="4">F8*1000*E8</f>
        <v>3606080</v>
      </c>
      <c r="H8">
        <v>151</v>
      </c>
      <c r="I8" s="6">
        <f>H8/C8</f>
        <v>0.63983050847457623</v>
      </c>
      <c r="J8">
        <v>1.9E-2</v>
      </c>
      <c r="K8">
        <v>0</v>
      </c>
      <c r="L8" s="6">
        <f t="shared" ref="L8" si="5">K8*1000*H8</f>
        <v>0</v>
      </c>
      <c r="M8" s="6">
        <f>G8+L8</f>
        <v>3606080</v>
      </c>
      <c r="N8" s="6">
        <f t="shared" ref="N8" si="6">E8*I8</f>
        <v>7.55</v>
      </c>
      <c r="O8" s="6">
        <f>H8+N8</f>
        <v>158.55000000000001</v>
      </c>
      <c r="P8">
        <v>981</v>
      </c>
      <c r="Q8" s="6">
        <f>O8*P8*1000</f>
        <v>155537550.00000003</v>
      </c>
      <c r="R8" s="6">
        <f>(M8*100)/Q8</f>
        <v>2.3184626477657639</v>
      </c>
    </row>
  </sheetData>
  <mergeCells count="2">
    <mergeCell ref="A1:C1"/>
    <mergeCell ref="A6:C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Rice PHL calculator</vt:lpstr>
    </vt:vector>
  </TitlesOfParts>
  <Company>IDB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 Atanga Ndindeng</dc:creator>
  <cp:lastModifiedBy>Sali Atanga Ndindeng</cp:lastModifiedBy>
  <dcterms:created xsi:type="dcterms:W3CDTF">2016-11-30T19:16:37Z</dcterms:created>
  <dcterms:modified xsi:type="dcterms:W3CDTF">2016-12-01T11:07:02Z</dcterms:modified>
</cp:coreProperties>
</file>